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workbookProtection lockStructure="1"/>
  <bookViews>
    <workbookView xWindow="120" yWindow="120" windowWidth="15180" windowHeight="883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<sst xmlns="http://schemas.openxmlformats.org/spreadsheetml/2006/main" count="207" uniqueCount="113">
  <si>
    <t>Sphere</t>
  </si>
  <si>
    <t xml:space="preserve">Cylinder </t>
  </si>
  <si>
    <t>Axis</t>
  </si>
  <si>
    <t>at axis 90</t>
  </si>
  <si>
    <t>at axis 180</t>
  </si>
  <si>
    <t>Cylinder</t>
  </si>
  <si>
    <t>OD</t>
  </si>
  <si>
    <t>OS</t>
  </si>
  <si>
    <t>Enter Present</t>
  </si>
  <si>
    <t xml:space="preserve">Enter New </t>
  </si>
  <si>
    <t>Enter Present Lens Powers:</t>
  </si>
  <si>
    <t>New Lens Powers:</t>
  </si>
  <si>
    <t>Vertex Dist:</t>
  </si>
  <si>
    <t>Power</t>
  </si>
  <si>
    <t>Power of a lens in the 90 and 180 degree meridians:</t>
  </si>
  <si>
    <t>Induced prism in the 180 degree meridian:</t>
  </si>
  <si>
    <t>OCD=</t>
  </si>
  <si>
    <t>PD=</t>
  </si>
  <si>
    <t>Prism D</t>
  </si>
  <si>
    <t>Base</t>
  </si>
  <si>
    <t>Total</t>
  </si>
  <si>
    <t>Exceeds ANSI standard?</t>
  </si>
  <si>
    <t>Slab-off Calculator</t>
  </si>
  <si>
    <t>Vertex Distance Calculator</t>
  </si>
  <si>
    <t>Spherical Equivalent of new lens power:</t>
  </si>
  <si>
    <t>Reading deviation (mm):</t>
  </si>
  <si>
    <t>Base Curve and Ocular Curve Calculator</t>
  </si>
  <si>
    <t>Lens Power Calculator for Intermediate and Near Vision</t>
  </si>
  <si>
    <t>Base Curve</t>
  </si>
  <si>
    <t>Ocular</t>
  </si>
  <si>
    <t>Curves</t>
  </si>
  <si>
    <t>Meridian</t>
  </si>
  <si>
    <t xml:space="preserve">Ocular </t>
  </si>
  <si>
    <t xml:space="preserve">For ocular curves of: </t>
  </si>
  <si>
    <t>Need base</t>
  </si>
  <si>
    <t>curve of:</t>
  </si>
  <si>
    <t>Add power @ 16 in. (40 cm):</t>
  </si>
  <si>
    <t>Add power for dist. of</t>
  </si>
  <si>
    <t>(This Rx is only valid for upper segs focusing at a distance greater than 40 cm.)</t>
  </si>
  <si>
    <t>Add</t>
  </si>
  <si>
    <t>Rx for single vision lenses focusing at this distance:</t>
  </si>
  <si>
    <t>Focal dist. in inches:</t>
  </si>
  <si>
    <t>Diopters =</t>
  </si>
  <si>
    <t>Focal dist. in cm:</t>
  </si>
  <si>
    <t>Focal dist. in inches =</t>
  </si>
  <si>
    <t xml:space="preserve">Focal dist. in cm = </t>
  </si>
  <si>
    <t>Diopter / Focal Distance Calculator</t>
  </si>
  <si>
    <t>Line 1</t>
  </si>
  <si>
    <t>Line 2</t>
  </si>
  <si>
    <t>Line 3</t>
  </si>
  <si>
    <t>Line 4</t>
  </si>
  <si>
    <t>Line 5</t>
  </si>
  <si>
    <t>Line 6</t>
  </si>
  <si>
    <t>Line 7</t>
  </si>
  <si>
    <t>Line 8</t>
  </si>
  <si>
    <t>Line 9</t>
  </si>
  <si>
    <t>Line 10</t>
  </si>
  <si>
    <t>Line 11</t>
  </si>
  <si>
    <t>Line 12</t>
  </si>
  <si>
    <t>Line 13</t>
  </si>
  <si>
    <t>Line 14</t>
  </si>
  <si>
    <t>Line 15</t>
  </si>
  <si>
    <t>Line 16</t>
  </si>
  <si>
    <t>Line 17</t>
  </si>
  <si>
    <t>Line 18</t>
  </si>
  <si>
    <t>Line 19</t>
  </si>
  <si>
    <t>Line 20</t>
  </si>
  <si>
    <t>Line 21</t>
  </si>
  <si>
    <t>Line 22</t>
  </si>
  <si>
    <t>Line 23</t>
  </si>
  <si>
    <t>Line 24</t>
  </si>
  <si>
    <t>Line 25</t>
  </si>
  <si>
    <t>Line 26</t>
  </si>
  <si>
    <t>Line 27</t>
  </si>
  <si>
    <t>Line 28</t>
  </si>
  <si>
    <t>Line 29</t>
  </si>
  <si>
    <t>Line 30</t>
  </si>
  <si>
    <t>Line 31</t>
  </si>
  <si>
    <t>Line 32</t>
  </si>
  <si>
    <t>Line 33</t>
  </si>
  <si>
    <t>Line 34</t>
  </si>
  <si>
    <t>Line 35</t>
  </si>
  <si>
    <t>Line 36</t>
  </si>
  <si>
    <t>Line 37</t>
  </si>
  <si>
    <t>Line 38</t>
  </si>
  <si>
    <t>Line 39</t>
  </si>
  <si>
    <t>Line 40</t>
  </si>
  <si>
    <t>Line 41</t>
  </si>
  <si>
    <t>Line 42</t>
  </si>
  <si>
    <t>Line 43</t>
  </si>
  <si>
    <t>Line 44</t>
  </si>
  <si>
    <t>Line 45</t>
  </si>
  <si>
    <t>Line 46</t>
  </si>
  <si>
    <t>Line 47</t>
  </si>
  <si>
    <t>Line 48</t>
  </si>
  <si>
    <t>Line 49</t>
  </si>
  <si>
    <t>Clinical Optics Calculator</t>
  </si>
  <si>
    <t>Calculators:</t>
  </si>
  <si>
    <t>Power of lens in the 90 and 180 degree meridians</t>
  </si>
  <si>
    <t>Induced prism in the 180 degree meridian</t>
  </si>
  <si>
    <t>Vertex distance calculator</t>
  </si>
  <si>
    <t>Base curve and ocular curve calculator</t>
  </si>
  <si>
    <t>Lens power calculator for intermediate and near vision</t>
  </si>
  <si>
    <t>Diopter / focal distance calculator</t>
  </si>
  <si>
    <r>
      <t xml:space="preserve">Data input cells are in yellow.  Results cells are in green.   </t>
    </r>
    <r>
      <rPr>
        <b/>
        <sz val="10"/>
        <color indexed="12"/>
        <rFont val="Arial"/>
        <family val="2"/>
      </rPr>
      <t>For help, see the instructions PDF file.</t>
    </r>
  </si>
  <si>
    <r>
      <t>centimeters</t>
    </r>
    <r>
      <rPr>
        <sz val="10"/>
        <rFont val="Arial"/>
        <family val="0"/>
      </rPr>
      <t xml:space="preserve"> is</t>
    </r>
  </si>
  <si>
    <r>
      <t>inches</t>
    </r>
    <r>
      <rPr>
        <sz val="10"/>
        <rFont val="Arial"/>
        <family val="0"/>
      </rPr>
      <t xml:space="preserve"> is</t>
    </r>
  </si>
  <si>
    <t>Common base curves-</t>
  </si>
  <si>
    <t>For minus lenses:</t>
  </si>
  <si>
    <t>For plus lenses:</t>
  </si>
  <si>
    <t>plano, 2, 4</t>
  </si>
  <si>
    <t>6, 8, 10</t>
  </si>
  <si>
    <t>Complements of eyetec.net.  For online CE credit courses, go to www.eyetec.net!</t>
  </si>
</sst>
</file>

<file path=xl/styles.xml><?xml version="1.0" encoding="utf-8"?>
<styleSheet xmlns="http://schemas.openxmlformats.org/spreadsheetml/2006/main">
  <numFmts count="24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0.0000000"/>
    <numFmt numFmtId="174" formatCode="0.000000"/>
    <numFmt numFmtId="175" formatCode="0.00000"/>
    <numFmt numFmtId="176" formatCode="0.0000"/>
    <numFmt numFmtId="177" formatCode="0.000"/>
    <numFmt numFmtId="178" formatCode="0.000000000"/>
    <numFmt numFmtId="179" formatCode="0.00000000"/>
  </numFmts>
  <fonts count="8">
    <font>
      <sz val="10"/>
      <name val="Arial"/>
      <family val="0"/>
    </font>
    <font>
      <b/>
      <sz val="10"/>
      <name val="Arial"/>
      <family val="2"/>
    </font>
    <font>
      <sz val="10"/>
      <color indexed="9"/>
      <name val="Arial"/>
      <family val="2"/>
    </font>
    <font>
      <b/>
      <sz val="10"/>
      <color indexed="12"/>
      <name val="Arial"/>
      <family val="2"/>
    </font>
    <font>
      <b/>
      <sz val="14"/>
      <color indexed="12"/>
      <name val="Arial"/>
      <family val="2"/>
    </font>
    <font>
      <sz val="10"/>
      <color indexed="12"/>
      <name val="Arial"/>
      <family val="2"/>
    </font>
    <font>
      <b/>
      <sz val="10"/>
      <color indexed="10"/>
      <name val="Arial"/>
      <family val="2"/>
    </font>
    <font>
      <b/>
      <sz val="9"/>
      <color indexed="1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11"/>
        <bgColor indexed="64"/>
      </patternFill>
    </fill>
    <fill>
      <patternFill patternType="solid">
        <fgColor indexed="1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9">
    <xf numFmtId="0" fontId="0" fillId="0" borderId="0" xfId="0" applyAlignment="1">
      <alignment/>
    </xf>
    <xf numFmtId="0" fontId="0" fillId="0" borderId="0" xfId="0" applyFont="1" applyAlignment="1" applyProtection="1">
      <alignment/>
      <protection hidden="1"/>
    </xf>
    <xf numFmtId="0" fontId="0" fillId="0" borderId="0" xfId="0" applyFont="1" applyAlignment="1" applyProtection="1">
      <alignment horizontal="center"/>
      <protection hidden="1"/>
    </xf>
    <xf numFmtId="2" fontId="2" fillId="0" borderId="0" xfId="0" applyNumberFormat="1" applyFont="1" applyAlignment="1" applyProtection="1">
      <alignment horizontal="center"/>
      <protection hidden="1"/>
    </xf>
    <xf numFmtId="0" fontId="2" fillId="0" borderId="0" xfId="0" applyFont="1" applyAlignment="1" applyProtection="1">
      <alignment/>
      <protection hidden="1"/>
    </xf>
    <xf numFmtId="0" fontId="2" fillId="0" borderId="0" xfId="0" applyFont="1" applyAlignment="1" applyProtection="1">
      <alignment horizontal="center"/>
      <protection hidden="1"/>
    </xf>
    <xf numFmtId="0" fontId="0" fillId="0" borderId="0" xfId="0" applyAlignment="1" applyProtection="1">
      <alignment/>
      <protection hidden="1"/>
    </xf>
    <xf numFmtId="0" fontId="1" fillId="0" borderId="0" xfId="0" applyFont="1" applyAlignment="1" applyProtection="1">
      <alignment/>
      <protection hidden="1"/>
    </xf>
    <xf numFmtId="0" fontId="0" fillId="0" borderId="0" xfId="0" applyAlignment="1" applyProtection="1">
      <alignment horizontal="right"/>
      <protection hidden="1"/>
    </xf>
    <xf numFmtId="0" fontId="0" fillId="0" borderId="0" xfId="0" applyFont="1" applyAlignment="1" applyProtection="1">
      <alignment horizontal="right"/>
      <protection hidden="1"/>
    </xf>
    <xf numFmtId="0" fontId="0" fillId="0" borderId="0" xfId="0" applyFont="1" applyAlignment="1" applyProtection="1">
      <alignment horizontal="left"/>
      <protection hidden="1"/>
    </xf>
    <xf numFmtId="0" fontId="0" fillId="0" borderId="0" xfId="0" applyAlignment="1" applyProtection="1">
      <alignment horizontal="left"/>
      <protection hidden="1"/>
    </xf>
    <xf numFmtId="0" fontId="0" fillId="0" borderId="0" xfId="0" applyAlignment="1" applyProtection="1">
      <alignment horizontal="center"/>
      <protection hidden="1"/>
    </xf>
    <xf numFmtId="177" fontId="2" fillId="0" borderId="0" xfId="0" applyNumberFormat="1" applyFont="1" applyAlignment="1" applyProtection="1">
      <alignment/>
      <protection hidden="1"/>
    </xf>
    <xf numFmtId="2" fontId="2" fillId="0" borderId="0" xfId="0" applyNumberFormat="1" applyFont="1" applyAlignment="1" applyProtection="1">
      <alignment horizontal="right"/>
      <protection hidden="1"/>
    </xf>
    <xf numFmtId="2" fontId="2" fillId="0" borderId="0" xfId="0" applyNumberFormat="1" applyFont="1" applyAlignment="1" applyProtection="1">
      <alignment/>
      <protection hidden="1"/>
    </xf>
    <xf numFmtId="0" fontId="0" fillId="0" borderId="0" xfId="0" applyFill="1" applyBorder="1" applyAlignment="1">
      <alignment/>
    </xf>
    <xf numFmtId="2" fontId="0" fillId="2" borderId="1" xfId="0" applyNumberFormat="1" applyFont="1" applyFill="1" applyBorder="1" applyAlignment="1" applyProtection="1">
      <alignment horizontal="center"/>
      <protection hidden="1"/>
    </xf>
    <xf numFmtId="0" fontId="0" fillId="2" borderId="1" xfId="0" applyFont="1" applyFill="1" applyBorder="1" applyAlignment="1" applyProtection="1">
      <alignment horizontal="center"/>
      <protection hidden="1"/>
    </xf>
    <xf numFmtId="2" fontId="0" fillId="2" borderId="1" xfId="0" applyNumberFormat="1" applyFill="1" applyBorder="1" applyAlignment="1" applyProtection="1">
      <alignment horizontal="center"/>
      <protection hidden="1"/>
    </xf>
    <xf numFmtId="0" fontId="0" fillId="2" borderId="1" xfId="0" applyFill="1" applyBorder="1" applyAlignment="1" applyProtection="1">
      <alignment horizontal="center"/>
      <protection hidden="1"/>
    </xf>
    <xf numFmtId="0" fontId="2" fillId="0" borderId="0" xfId="0" applyFont="1" applyAlignment="1" applyProtection="1">
      <alignment horizontal="right"/>
      <protection hidden="1"/>
    </xf>
    <xf numFmtId="2" fontId="0" fillId="3" borderId="1" xfId="0" applyNumberFormat="1" applyFont="1" applyFill="1" applyBorder="1" applyAlignment="1" applyProtection="1">
      <alignment horizontal="center"/>
      <protection locked="0"/>
    </xf>
    <xf numFmtId="0" fontId="0" fillId="3" borderId="1" xfId="0" applyFont="1" applyFill="1" applyBorder="1" applyAlignment="1" applyProtection="1">
      <alignment horizontal="center"/>
      <protection locked="0"/>
    </xf>
    <xf numFmtId="0" fontId="0" fillId="3" borderId="1" xfId="0" applyFont="1" applyFill="1" applyBorder="1" applyAlignment="1" applyProtection="1">
      <alignment horizontal="left"/>
      <protection locked="0"/>
    </xf>
    <xf numFmtId="2" fontId="0" fillId="3" borderId="1" xfId="0" applyNumberFormat="1" applyFill="1" applyBorder="1" applyAlignment="1" applyProtection="1">
      <alignment horizontal="center"/>
      <protection locked="0"/>
    </xf>
    <xf numFmtId="0" fontId="0" fillId="3" borderId="1" xfId="0" applyFill="1" applyBorder="1" applyAlignment="1" applyProtection="1">
      <alignment horizontal="center"/>
      <protection locked="0"/>
    </xf>
    <xf numFmtId="2" fontId="0" fillId="3" borderId="1" xfId="0" applyNumberFormat="1" applyFill="1" applyBorder="1" applyAlignment="1" applyProtection="1">
      <alignment horizontal="left"/>
      <protection locked="0"/>
    </xf>
    <xf numFmtId="0" fontId="0" fillId="3" borderId="1" xfId="0" applyFill="1" applyBorder="1" applyAlignment="1" applyProtection="1">
      <alignment horizontal="left"/>
      <protection locked="0"/>
    </xf>
    <xf numFmtId="0" fontId="0" fillId="0" borderId="0" xfId="0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0" fontId="3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5" fillId="0" borderId="0" xfId="0" applyFont="1" applyAlignment="1" applyProtection="1">
      <alignment/>
      <protection/>
    </xf>
    <xf numFmtId="0" fontId="6" fillId="0" borderId="0" xfId="0" applyFont="1" applyAlignment="1" applyProtection="1">
      <alignment horizontal="center"/>
      <protection hidden="1"/>
    </xf>
    <xf numFmtId="0" fontId="7" fillId="0" borderId="0" xfId="0" applyFont="1" applyAlignment="1" applyProtection="1">
      <alignment horizontal="center"/>
      <protection hidden="1"/>
    </xf>
    <xf numFmtId="0" fontId="0" fillId="0" borderId="0" xfId="0" applyFont="1" applyAlignment="1">
      <alignment/>
    </xf>
    <xf numFmtId="0" fontId="0" fillId="0" borderId="0" xfId="0" applyFont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66675</xdr:rowOff>
    </xdr:from>
    <xdr:to>
      <xdr:col>2</xdr:col>
      <xdr:colOff>342900</xdr:colOff>
      <xdr:row>3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66675"/>
          <a:ext cx="1647825" cy="51435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27"/>
  <sheetViews>
    <sheetView tabSelected="1" workbookViewId="0" topLeftCell="A27">
      <selection activeCell="C52" sqref="C52"/>
    </sheetView>
  </sheetViews>
  <sheetFormatPr defaultColWidth="9.140625" defaultRowHeight="12.75"/>
  <cols>
    <col min="1" max="1" width="11.00390625" style="0" customWidth="1"/>
    <col min="2" max="2" width="9.57421875" style="0" bestFit="1" customWidth="1"/>
    <col min="3" max="3" width="10.57421875" style="0" customWidth="1"/>
    <col min="4" max="4" width="10.00390625" style="0" customWidth="1"/>
    <col min="5" max="5" width="12.421875" style="0" customWidth="1"/>
    <col min="6" max="6" width="12.140625" style="0" customWidth="1"/>
    <col min="7" max="7" width="10.140625" style="0" customWidth="1"/>
  </cols>
  <sheetData>
    <row r="1" spans="1:9" ht="12.75">
      <c r="A1" s="29"/>
      <c r="B1" s="29"/>
      <c r="C1" s="29"/>
      <c r="D1" s="29"/>
      <c r="E1" s="29"/>
      <c r="F1" s="29"/>
      <c r="G1" s="29"/>
      <c r="H1" s="29"/>
      <c r="I1" s="29"/>
    </row>
    <row r="2" spans="1:12" ht="18">
      <c r="A2" s="30"/>
      <c r="B2" s="30"/>
      <c r="C2" s="30"/>
      <c r="D2" s="31" t="s">
        <v>96</v>
      </c>
      <c r="E2" s="30"/>
      <c r="F2" s="30"/>
      <c r="G2" s="30"/>
      <c r="H2" s="29"/>
      <c r="I2" s="29"/>
      <c r="L2" s="16"/>
    </row>
    <row r="3" spans="1:9" ht="12.75">
      <c r="A3" s="29"/>
      <c r="B3" s="29"/>
      <c r="C3" s="29"/>
      <c r="D3" s="29"/>
      <c r="E3" s="29"/>
      <c r="F3" s="29"/>
      <c r="G3" s="29"/>
      <c r="H3" s="29"/>
      <c r="I3" s="29"/>
    </row>
    <row r="4" spans="1:9" ht="12.75">
      <c r="A4" s="29"/>
      <c r="B4" s="32" t="s">
        <v>112</v>
      </c>
      <c r="C4" s="29"/>
      <c r="D4" s="29"/>
      <c r="E4" s="29"/>
      <c r="F4" s="29"/>
      <c r="G4" s="29"/>
      <c r="H4" s="29"/>
      <c r="I4" s="29"/>
    </row>
    <row r="5" spans="1:9" ht="12.75">
      <c r="A5" s="29"/>
      <c r="B5" s="29"/>
      <c r="C5" s="29"/>
      <c r="D5" s="29"/>
      <c r="E5" s="29"/>
      <c r="F5" s="29"/>
      <c r="G5" s="29"/>
      <c r="H5" s="29"/>
      <c r="I5" s="29"/>
    </row>
    <row r="6" spans="1:9" ht="12.75">
      <c r="A6" s="33" t="s">
        <v>97</v>
      </c>
      <c r="B6" s="33" t="s">
        <v>47</v>
      </c>
      <c r="C6" s="33" t="s">
        <v>98</v>
      </c>
      <c r="D6" s="33"/>
      <c r="E6" s="33"/>
      <c r="F6" s="33"/>
      <c r="G6" s="30"/>
      <c r="H6" s="29"/>
      <c r="I6" s="29"/>
    </row>
    <row r="7" spans="1:9" ht="12.75">
      <c r="A7" s="33"/>
      <c r="B7" s="33" t="s">
        <v>51</v>
      </c>
      <c r="C7" s="33" t="s">
        <v>99</v>
      </c>
      <c r="D7" s="33"/>
      <c r="E7" s="33"/>
      <c r="F7" s="33"/>
      <c r="G7" s="30"/>
      <c r="H7" s="29"/>
      <c r="I7" s="29"/>
    </row>
    <row r="8" spans="1:9" ht="12.75">
      <c r="A8" s="33"/>
      <c r="B8" s="33" t="s">
        <v>55</v>
      </c>
      <c r="C8" s="33" t="s">
        <v>22</v>
      </c>
      <c r="D8" s="33"/>
      <c r="E8" s="33"/>
      <c r="F8" s="33"/>
      <c r="G8" s="30"/>
      <c r="H8" s="29"/>
      <c r="I8" s="29"/>
    </row>
    <row r="9" spans="1:9" ht="12.75">
      <c r="A9" s="33"/>
      <c r="B9" s="33" t="s">
        <v>59</v>
      </c>
      <c r="C9" s="33" t="s">
        <v>100</v>
      </c>
      <c r="D9" s="33"/>
      <c r="E9" s="33"/>
      <c r="F9" s="33"/>
      <c r="G9" s="30"/>
      <c r="H9" s="29"/>
      <c r="I9" s="29"/>
    </row>
    <row r="10" spans="1:9" ht="12.75">
      <c r="A10" s="33"/>
      <c r="B10" s="33" t="s">
        <v>65</v>
      </c>
      <c r="C10" s="33" t="s">
        <v>101</v>
      </c>
      <c r="D10" s="33"/>
      <c r="E10" s="33"/>
      <c r="F10" s="33"/>
      <c r="G10" s="30"/>
      <c r="H10" s="29"/>
      <c r="I10" s="29"/>
    </row>
    <row r="11" spans="1:9" ht="12.75">
      <c r="A11" s="33"/>
      <c r="B11" s="33" t="s">
        <v>77</v>
      </c>
      <c r="C11" s="33" t="s">
        <v>102</v>
      </c>
      <c r="D11" s="33"/>
      <c r="E11" s="33"/>
      <c r="F11" s="33"/>
      <c r="G11" s="30"/>
      <c r="H11" s="29"/>
      <c r="I11" s="29"/>
    </row>
    <row r="12" spans="1:9" ht="12.75">
      <c r="A12" s="33"/>
      <c r="B12" s="33" t="s">
        <v>92</v>
      </c>
      <c r="C12" s="33" t="s">
        <v>103</v>
      </c>
      <c r="D12" s="33"/>
      <c r="E12" s="33"/>
      <c r="F12" s="33"/>
      <c r="G12" s="30"/>
      <c r="H12" s="29"/>
      <c r="I12" s="29"/>
    </row>
    <row r="13" spans="1:9" ht="12.75">
      <c r="A13" s="29"/>
      <c r="B13" s="29"/>
      <c r="C13" s="29"/>
      <c r="D13" s="29"/>
      <c r="E13" s="29"/>
      <c r="F13" s="29"/>
      <c r="G13" s="29"/>
      <c r="H13" s="29"/>
      <c r="I13" s="29"/>
    </row>
    <row r="14" spans="1:9" ht="12.75">
      <c r="A14" s="34" t="s">
        <v>104</v>
      </c>
      <c r="B14" s="29"/>
      <c r="C14" s="29"/>
      <c r="D14" s="29"/>
      <c r="E14" s="29"/>
      <c r="F14" s="29"/>
      <c r="G14" s="29"/>
      <c r="H14" s="29"/>
      <c r="I14" s="29"/>
    </row>
    <row r="16" spans="1:10" ht="12.75">
      <c r="A16" s="6"/>
      <c r="B16" s="1"/>
      <c r="C16" s="7" t="s">
        <v>14</v>
      </c>
      <c r="D16" s="1"/>
      <c r="E16" s="1"/>
      <c r="F16" s="1"/>
      <c r="G16" s="1"/>
      <c r="H16" s="6"/>
      <c r="I16" s="6"/>
      <c r="J16" s="6"/>
    </row>
    <row r="17" spans="1:10" ht="12.75">
      <c r="A17" s="6"/>
      <c r="B17" s="1"/>
      <c r="C17" s="1"/>
      <c r="D17" s="1"/>
      <c r="E17" s="1"/>
      <c r="F17" s="1"/>
      <c r="G17" s="1"/>
      <c r="H17" s="6"/>
      <c r="I17" s="6"/>
      <c r="J17" s="6"/>
    </row>
    <row r="18" spans="1:10" ht="12.75">
      <c r="A18" s="6"/>
      <c r="B18" s="1"/>
      <c r="C18" s="2" t="s">
        <v>0</v>
      </c>
      <c r="D18" s="2" t="s">
        <v>1</v>
      </c>
      <c r="E18" s="2" t="s">
        <v>2</v>
      </c>
      <c r="F18" s="1"/>
      <c r="G18" s="1"/>
      <c r="H18" s="6"/>
      <c r="I18" s="6"/>
      <c r="J18" s="6"/>
    </row>
    <row r="19" spans="1:10" ht="12.75">
      <c r="A19" s="8" t="s">
        <v>47</v>
      </c>
      <c r="B19" s="9" t="s">
        <v>6</v>
      </c>
      <c r="C19" s="22">
        <v>-1</v>
      </c>
      <c r="D19" s="22">
        <v>-1</v>
      </c>
      <c r="E19" s="23">
        <v>90</v>
      </c>
      <c r="F19" s="3">
        <f>C19+D19</f>
        <v>-2</v>
      </c>
      <c r="G19" s="3">
        <f>D19*(-1)</f>
        <v>1</v>
      </c>
      <c r="H19" s="6"/>
      <c r="I19" s="6"/>
      <c r="J19" s="6"/>
    </row>
    <row r="20" spans="1:10" ht="12.75">
      <c r="A20" s="8" t="s">
        <v>48</v>
      </c>
      <c r="B20" s="9" t="s">
        <v>7</v>
      </c>
      <c r="C20" s="22">
        <v>-2</v>
      </c>
      <c r="D20" s="22">
        <v>-1</v>
      </c>
      <c r="E20" s="23">
        <v>180</v>
      </c>
      <c r="F20" s="3">
        <f>C20+D20</f>
        <v>-3</v>
      </c>
      <c r="G20" s="3">
        <f>D20*(-1)</f>
        <v>1</v>
      </c>
      <c r="H20" s="6"/>
      <c r="I20" s="6"/>
      <c r="J20" s="6"/>
    </row>
    <row r="21" spans="1:10" ht="12.75">
      <c r="A21" s="8"/>
      <c r="B21" s="1"/>
      <c r="C21" s="4">
        <f>90-E23</f>
        <v>0</v>
      </c>
      <c r="D21" s="4">
        <f>IF(E20&lt;=90,E20,F24)</f>
        <v>90</v>
      </c>
      <c r="E21" s="4">
        <f>C21/90</f>
        <v>0</v>
      </c>
      <c r="F21" s="4">
        <f>E21*ABS(G19)</f>
        <v>0</v>
      </c>
      <c r="G21" s="4">
        <f>IF(SIGN(D19)=-1,C19-F21,C19+F21)</f>
        <v>-1</v>
      </c>
      <c r="H21" s="6"/>
      <c r="I21" s="6"/>
      <c r="J21" s="6"/>
    </row>
    <row r="22" spans="1:10" ht="12.75">
      <c r="A22" s="8"/>
      <c r="B22" s="9" t="s">
        <v>13</v>
      </c>
      <c r="C22" s="1" t="s">
        <v>3</v>
      </c>
      <c r="D22" s="1" t="s">
        <v>4</v>
      </c>
      <c r="E22" s="4">
        <f>E24/90</f>
        <v>0</v>
      </c>
      <c r="F22" s="4">
        <f>E22*ABS(G20)</f>
        <v>0</v>
      </c>
      <c r="G22" s="4">
        <f>IF(SIGN(D20)=-1,C20-F22,C20+F22)</f>
        <v>-2</v>
      </c>
      <c r="H22" s="6"/>
      <c r="I22" s="6"/>
      <c r="J22" s="6"/>
    </row>
    <row r="23" spans="1:10" ht="12.75">
      <c r="A23" s="8" t="s">
        <v>49</v>
      </c>
      <c r="B23" s="9" t="s">
        <v>6</v>
      </c>
      <c r="C23" s="17">
        <f>IF(E19&gt;F23,G23,G21)</f>
        <v>-1</v>
      </c>
      <c r="D23" s="17">
        <f>IF(E19&gt;F23,G21,G23)</f>
        <v>-2</v>
      </c>
      <c r="E23" s="4">
        <f>IF(E19&lt;=90,E19,F23)</f>
        <v>90</v>
      </c>
      <c r="F23" s="5">
        <f>IF(E19&lt;=90,E19+90,E19-90)</f>
        <v>180</v>
      </c>
      <c r="G23" s="4">
        <f>IF(SIGN(G19)=-1,F19-F21,F19+F21)</f>
        <v>-2</v>
      </c>
      <c r="H23" s="6"/>
      <c r="I23" s="6"/>
      <c r="J23" s="6"/>
    </row>
    <row r="24" spans="1:10" ht="12.75">
      <c r="A24" s="8" t="s">
        <v>50</v>
      </c>
      <c r="B24" s="9" t="s">
        <v>7</v>
      </c>
      <c r="C24" s="17">
        <f>IF(E20&gt;F24,G24,G22)</f>
        <v>-3</v>
      </c>
      <c r="D24" s="17">
        <f>IF(E20&gt;F24,G22,G24)</f>
        <v>-2</v>
      </c>
      <c r="E24" s="4">
        <f>90-D21</f>
        <v>0</v>
      </c>
      <c r="F24" s="5">
        <f>IF(E20&lt;=90,E20+90,E20-90)</f>
        <v>90</v>
      </c>
      <c r="G24" s="4">
        <f>IF(SIGN(G20)=-1,F20-F22,F20+F22)</f>
        <v>-3</v>
      </c>
      <c r="H24" s="6"/>
      <c r="I24" s="6"/>
      <c r="J24" s="6"/>
    </row>
    <row r="25" spans="1:10" ht="12.75">
      <c r="A25" s="9"/>
      <c r="B25" s="1"/>
      <c r="C25" s="1"/>
      <c r="D25" s="1"/>
      <c r="E25" s="1"/>
      <c r="F25" s="1"/>
      <c r="G25" s="1"/>
      <c r="H25" s="6"/>
      <c r="I25" s="6"/>
      <c r="J25" s="6"/>
    </row>
    <row r="26" spans="1:10" ht="12.75">
      <c r="A26" s="8"/>
      <c r="B26" s="1"/>
      <c r="C26" s="7" t="s">
        <v>15</v>
      </c>
      <c r="D26" s="1"/>
      <c r="E26" s="1"/>
      <c r="F26" s="1"/>
      <c r="G26" s="5">
        <f>(D28-F28)/20</f>
        <v>0.1</v>
      </c>
      <c r="H26" s="6"/>
      <c r="I26" s="6"/>
      <c r="J26" s="6"/>
    </row>
    <row r="27" spans="1:10" ht="12.75">
      <c r="A27" s="8"/>
      <c r="B27" s="1"/>
      <c r="C27" s="1"/>
      <c r="D27" s="1"/>
      <c r="E27" s="1"/>
      <c r="F27" s="1"/>
      <c r="G27" s="1"/>
      <c r="H27" s="6"/>
      <c r="I27" s="6"/>
      <c r="J27" s="6"/>
    </row>
    <row r="28" spans="1:10" ht="12.75">
      <c r="A28" s="8" t="s">
        <v>51</v>
      </c>
      <c r="B28" s="1"/>
      <c r="C28" s="9" t="s">
        <v>16</v>
      </c>
      <c r="D28" s="24">
        <v>66</v>
      </c>
      <c r="E28" s="9" t="s">
        <v>17</v>
      </c>
      <c r="F28" s="24">
        <v>64</v>
      </c>
      <c r="G28" s="1"/>
      <c r="H28" s="6"/>
      <c r="I28" s="6"/>
      <c r="J28" s="6"/>
    </row>
    <row r="29" spans="1:10" ht="12.75">
      <c r="A29" s="8"/>
      <c r="B29" s="1"/>
      <c r="C29" s="1"/>
      <c r="D29" s="1"/>
      <c r="E29" s="1"/>
      <c r="F29" s="1"/>
      <c r="G29" s="1"/>
      <c r="H29" s="6"/>
      <c r="I29" s="6"/>
      <c r="J29" s="6"/>
    </row>
    <row r="30" spans="1:10" ht="12.75">
      <c r="A30" s="8"/>
      <c r="B30" s="1"/>
      <c r="C30" s="2" t="s">
        <v>18</v>
      </c>
      <c r="D30" s="2" t="s">
        <v>19</v>
      </c>
      <c r="E30" s="1" t="s">
        <v>21</v>
      </c>
      <c r="F30" s="1"/>
      <c r="G30" s="1"/>
      <c r="H30" s="6"/>
      <c r="I30" s="6"/>
      <c r="J30" s="6"/>
    </row>
    <row r="31" spans="1:10" ht="12.75">
      <c r="A31" s="8" t="s">
        <v>52</v>
      </c>
      <c r="B31" s="9" t="s">
        <v>6</v>
      </c>
      <c r="C31" s="17">
        <f>ABS(D23*G26)</f>
        <v>0.2</v>
      </c>
      <c r="D31" s="18" t="str">
        <f>IF(AND(SIGN(D23)=1,D28&gt;F28),"OUT",IF(AND(SIGN(D23)=-1,D28&lt;F28),"OUT","IN"))</f>
        <v>IN</v>
      </c>
      <c r="E31" s="1"/>
      <c r="F31" s="18" t="str">
        <f>IF(OR(ABS(D28-F28)&gt;2.5,C33&gt;0.667),"Yes","No")</f>
        <v>No</v>
      </c>
      <c r="G31" s="1"/>
      <c r="H31" s="6"/>
      <c r="I31" s="6"/>
      <c r="J31" s="6"/>
    </row>
    <row r="32" spans="1:10" ht="12.75">
      <c r="A32" s="8" t="s">
        <v>53</v>
      </c>
      <c r="B32" s="9" t="s">
        <v>7</v>
      </c>
      <c r="C32" s="17">
        <f>ABS(D24*G26)</f>
        <v>0.2</v>
      </c>
      <c r="D32" s="18" t="str">
        <f>IF(AND(SIGN(D24)=1,D28&gt;F28),"OUT",IF(AND(SIGN(D24)=-1,D28&lt;F28),"OUT","IN"))</f>
        <v>IN</v>
      </c>
      <c r="E32" s="1"/>
      <c r="F32" s="1"/>
      <c r="G32" s="1"/>
      <c r="H32" s="6"/>
      <c r="I32" s="6"/>
      <c r="J32" s="6"/>
    </row>
    <row r="33" spans="1:10" ht="12.75">
      <c r="A33" s="8" t="s">
        <v>54</v>
      </c>
      <c r="B33" s="9" t="s">
        <v>20</v>
      </c>
      <c r="C33" s="17">
        <f>IF(SIGN(D23)=SIGN(D24),C31+C32,ABS(C31-C32))</f>
        <v>0.4</v>
      </c>
      <c r="D33" s="18" t="str">
        <f>IF(C31&gt;=C32,D31,D32)</f>
        <v>IN</v>
      </c>
      <c r="E33" s="1"/>
      <c r="F33" s="1"/>
      <c r="G33" s="1"/>
      <c r="H33" s="6"/>
      <c r="I33" s="6"/>
      <c r="J33" s="6"/>
    </row>
    <row r="34" spans="1:10" ht="12.75">
      <c r="A34" s="9"/>
      <c r="B34" s="1"/>
      <c r="C34" s="1"/>
      <c r="D34" s="1"/>
      <c r="E34" s="1"/>
      <c r="F34" s="1"/>
      <c r="G34" s="1"/>
      <c r="H34" s="6"/>
      <c r="I34" s="6"/>
      <c r="J34" s="6"/>
    </row>
    <row r="35" spans="1:10" ht="12.75">
      <c r="A35" s="8"/>
      <c r="B35" s="1"/>
      <c r="C35" s="7" t="s">
        <v>22</v>
      </c>
      <c r="D35" s="1"/>
      <c r="E35" s="1"/>
      <c r="F35" s="6"/>
      <c r="G35" s="1"/>
      <c r="H35" s="6"/>
      <c r="I35" s="6"/>
      <c r="J35" s="6"/>
    </row>
    <row r="36" spans="1:10" ht="12.75">
      <c r="A36" s="8"/>
      <c r="B36" s="1"/>
      <c r="C36" s="1"/>
      <c r="D36" s="1"/>
      <c r="E36" s="1"/>
      <c r="F36" s="6"/>
      <c r="G36" s="1"/>
      <c r="H36" s="6"/>
      <c r="I36" s="6"/>
      <c r="J36" s="6"/>
    </row>
    <row r="37" spans="1:10" ht="12.75">
      <c r="A37" s="8" t="s">
        <v>55</v>
      </c>
      <c r="B37" s="1"/>
      <c r="C37" s="10" t="s">
        <v>25</v>
      </c>
      <c r="D37" s="10"/>
      <c r="E37" s="24">
        <v>8</v>
      </c>
      <c r="F37" s="6"/>
      <c r="G37" s="1"/>
      <c r="H37" s="6"/>
      <c r="I37" s="6"/>
      <c r="J37" s="6"/>
    </row>
    <row r="38" spans="1:10" ht="12.75">
      <c r="A38" s="8"/>
      <c r="B38" s="1"/>
      <c r="C38" s="1"/>
      <c r="D38" s="1"/>
      <c r="E38" s="1"/>
      <c r="F38" s="6"/>
      <c r="G38" s="1"/>
      <c r="H38" s="6"/>
      <c r="I38" s="6"/>
      <c r="J38" s="6"/>
    </row>
    <row r="39" spans="1:10" ht="12.75">
      <c r="A39" s="8"/>
      <c r="B39" s="1"/>
      <c r="C39" s="2" t="s">
        <v>18</v>
      </c>
      <c r="D39" s="2" t="s">
        <v>19</v>
      </c>
      <c r="E39" s="1"/>
      <c r="F39" s="6"/>
      <c r="G39" s="1"/>
      <c r="H39" s="6"/>
      <c r="I39" s="6"/>
      <c r="J39" s="6"/>
    </row>
    <row r="40" spans="1:10" ht="12.75">
      <c r="A40" s="8" t="s">
        <v>56</v>
      </c>
      <c r="B40" s="9" t="s">
        <v>6</v>
      </c>
      <c r="C40" s="17">
        <f>ABS((C23*E37)/10)</f>
        <v>0.8</v>
      </c>
      <c r="D40" s="18" t="str">
        <f>IF(SIGN(C23)=1,"UP","DOWN")</f>
        <v>DOWN</v>
      </c>
      <c r="E40" s="1"/>
      <c r="F40" s="6"/>
      <c r="G40" s="1"/>
      <c r="H40" s="6"/>
      <c r="I40" s="6"/>
      <c r="J40" s="6"/>
    </row>
    <row r="41" spans="1:10" ht="12.75">
      <c r="A41" s="8" t="s">
        <v>57</v>
      </c>
      <c r="B41" s="9" t="s">
        <v>7</v>
      </c>
      <c r="C41" s="17">
        <f>ABS((C24*E37)/10)</f>
        <v>2.4</v>
      </c>
      <c r="D41" s="18" t="str">
        <f>IF(SIGN(C24)=1,"UP","DOWN")</f>
        <v>DOWN</v>
      </c>
      <c r="E41" s="1"/>
      <c r="F41" s="6"/>
      <c r="G41" s="1"/>
      <c r="H41" s="6"/>
      <c r="I41" s="6"/>
      <c r="J41" s="6"/>
    </row>
    <row r="42" spans="1:10" ht="12.75">
      <c r="A42" s="8" t="s">
        <v>58</v>
      </c>
      <c r="B42" s="9" t="s">
        <v>20</v>
      </c>
      <c r="C42" s="17">
        <f>IF(D40=D41,ABS(C40-C41),C40+C41)</f>
        <v>1.5999999999999999</v>
      </c>
      <c r="D42" s="2"/>
      <c r="E42" s="1"/>
      <c r="F42" s="6"/>
      <c r="G42" s="1"/>
      <c r="H42" s="6"/>
      <c r="I42" s="6"/>
      <c r="J42" s="6"/>
    </row>
    <row r="43" spans="1:10" ht="12.75">
      <c r="A43" s="1"/>
      <c r="B43" s="1"/>
      <c r="C43" s="1"/>
      <c r="D43" s="1"/>
      <c r="E43" s="1"/>
      <c r="F43" s="1"/>
      <c r="G43" s="1"/>
      <c r="H43" s="6"/>
      <c r="I43" s="6"/>
      <c r="J43" s="6"/>
    </row>
    <row r="44" spans="1:10" ht="12.75">
      <c r="A44" s="6"/>
      <c r="B44" s="6"/>
      <c r="C44" s="6"/>
      <c r="D44" s="6"/>
      <c r="E44" s="6"/>
      <c r="F44" s="6"/>
      <c r="G44" s="6"/>
      <c r="H44" s="6"/>
      <c r="I44" s="6"/>
      <c r="J44" s="6"/>
    </row>
    <row r="46" spans="1:10" ht="12.75">
      <c r="A46" s="6"/>
      <c r="B46" s="6"/>
      <c r="C46" s="7" t="s">
        <v>23</v>
      </c>
      <c r="D46" s="6"/>
      <c r="E46" s="6"/>
      <c r="F46" s="6"/>
      <c r="G46" s="6"/>
      <c r="H46" s="6"/>
      <c r="I46" s="6"/>
      <c r="J46" s="6"/>
    </row>
    <row r="47" spans="1:10" ht="12.75">
      <c r="A47" s="6"/>
      <c r="B47" s="6"/>
      <c r="C47" s="6"/>
      <c r="D47" s="6"/>
      <c r="E47" s="6"/>
      <c r="F47" s="6"/>
      <c r="G47" s="6"/>
      <c r="H47" s="6"/>
      <c r="I47" s="6"/>
      <c r="J47" s="6"/>
    </row>
    <row r="48" spans="1:10" ht="12.75">
      <c r="A48" s="6"/>
      <c r="B48" s="6"/>
      <c r="C48" s="11" t="s">
        <v>10</v>
      </c>
      <c r="D48" s="11"/>
      <c r="E48" s="11"/>
      <c r="F48" s="11" t="s">
        <v>8</v>
      </c>
      <c r="G48" s="6" t="s">
        <v>9</v>
      </c>
      <c r="H48" s="6"/>
      <c r="I48" s="6"/>
      <c r="J48" s="6"/>
    </row>
    <row r="49" spans="1:10" ht="12.75">
      <c r="A49" s="6"/>
      <c r="B49" s="6"/>
      <c r="C49" s="12" t="s">
        <v>0</v>
      </c>
      <c r="D49" s="12" t="s">
        <v>5</v>
      </c>
      <c r="E49" s="12" t="s">
        <v>2</v>
      </c>
      <c r="F49" s="11" t="s">
        <v>12</v>
      </c>
      <c r="G49" s="11" t="s">
        <v>12</v>
      </c>
      <c r="H49" s="6"/>
      <c r="I49" s="6"/>
      <c r="J49" s="6"/>
    </row>
    <row r="50" spans="1:10" ht="12.75">
      <c r="A50" s="8" t="s">
        <v>59</v>
      </c>
      <c r="B50" s="8" t="s">
        <v>6</v>
      </c>
      <c r="C50" s="25">
        <v>-3.25</v>
      </c>
      <c r="D50" s="25">
        <v>-3.5</v>
      </c>
      <c r="E50" s="26">
        <v>8</v>
      </c>
      <c r="F50" s="26">
        <v>13</v>
      </c>
      <c r="G50" s="26">
        <v>0</v>
      </c>
      <c r="H50" s="6"/>
      <c r="I50" s="6"/>
      <c r="J50" s="6"/>
    </row>
    <row r="51" spans="1:10" ht="12.75">
      <c r="A51" s="8" t="s">
        <v>60</v>
      </c>
      <c r="B51" s="8" t="s">
        <v>7</v>
      </c>
      <c r="C51" s="25">
        <v>-5.75</v>
      </c>
      <c r="D51" s="25">
        <v>-3</v>
      </c>
      <c r="E51" s="26">
        <v>165</v>
      </c>
      <c r="F51" s="3">
        <f>C50+D50</f>
        <v>-6.75</v>
      </c>
      <c r="G51" s="4">
        <f>(F51*F51)/1000</f>
        <v>0.0455625</v>
      </c>
      <c r="H51" s="6"/>
      <c r="I51" s="6"/>
      <c r="J51" s="6"/>
    </row>
    <row r="52" spans="1:10" ht="12.75">
      <c r="A52" s="8"/>
      <c r="B52" s="6"/>
      <c r="C52" s="13">
        <f>(C50*C50)/1000</f>
        <v>0.0105625</v>
      </c>
      <c r="D52" s="5">
        <f>F50-G50</f>
        <v>13</v>
      </c>
      <c r="E52" s="14">
        <f>C52*ABS(D52)</f>
        <v>0.1373125</v>
      </c>
      <c r="F52" s="14">
        <f>G51*ABS(D52)</f>
        <v>0.5923125</v>
      </c>
      <c r="G52" s="3">
        <f>IF(F50&lt;G50,F51-F52,F51+F52)</f>
        <v>-6.1576875</v>
      </c>
      <c r="H52" s="6"/>
      <c r="I52" s="6"/>
      <c r="J52" s="6"/>
    </row>
    <row r="53" spans="1:10" ht="12.75">
      <c r="A53" s="8"/>
      <c r="B53" s="6"/>
      <c r="C53" s="6" t="s">
        <v>11</v>
      </c>
      <c r="D53" s="6"/>
      <c r="E53" s="4">
        <f>(C51*C51)/1000</f>
        <v>0.0330625</v>
      </c>
      <c r="F53" s="15">
        <f>C51+D51</f>
        <v>-8.75</v>
      </c>
      <c r="G53" s="4">
        <f>(F53*F53)/1000</f>
        <v>0.0765625</v>
      </c>
      <c r="H53" s="6"/>
      <c r="I53" s="6"/>
      <c r="J53" s="6"/>
    </row>
    <row r="54" spans="1:10" ht="12.75">
      <c r="A54" s="8" t="s">
        <v>61</v>
      </c>
      <c r="B54" s="8" t="s">
        <v>6</v>
      </c>
      <c r="C54" s="19">
        <f>IF(F50&lt;G50,C50-E52,C50+E52)</f>
        <v>-3.1126875</v>
      </c>
      <c r="D54" s="19">
        <f>G52-C54</f>
        <v>-3.045</v>
      </c>
      <c r="E54" s="20">
        <f>E50</f>
        <v>8</v>
      </c>
      <c r="F54" s="4">
        <f>E53*ABS(D52)</f>
        <v>0.42981250000000004</v>
      </c>
      <c r="G54" s="4">
        <f>G53*ABS(D52)</f>
        <v>0.9953125</v>
      </c>
      <c r="H54" s="6"/>
      <c r="I54" s="6"/>
      <c r="J54" s="6"/>
    </row>
    <row r="55" spans="1:10" ht="12.75">
      <c r="A55" s="8" t="s">
        <v>62</v>
      </c>
      <c r="B55" s="8" t="s">
        <v>7</v>
      </c>
      <c r="C55" s="19">
        <f>IF(F50&lt;G50,C51-F54,C51+F54)</f>
        <v>-5.3201875</v>
      </c>
      <c r="D55" s="19">
        <f>G55-C55</f>
        <v>-2.4345</v>
      </c>
      <c r="E55" s="20">
        <f>E51</f>
        <v>165</v>
      </c>
      <c r="F55" s="4"/>
      <c r="G55" s="4">
        <f>IF(F50&lt;G50,F53-G54,F53+G54)</f>
        <v>-7.7546875</v>
      </c>
      <c r="H55" s="6"/>
      <c r="I55" s="6"/>
      <c r="J55" s="6"/>
    </row>
    <row r="56" spans="1:10" ht="12.75">
      <c r="A56" s="8"/>
      <c r="B56" s="6"/>
      <c r="C56" s="6"/>
      <c r="D56" s="6"/>
      <c r="E56" s="6"/>
      <c r="F56" s="6"/>
      <c r="G56" s="6"/>
      <c r="H56" s="6"/>
      <c r="I56" s="6"/>
      <c r="J56" s="6"/>
    </row>
    <row r="57" spans="1:10" ht="12.75">
      <c r="A57" s="8"/>
      <c r="B57" s="6"/>
      <c r="C57" s="6" t="s">
        <v>24</v>
      </c>
      <c r="D57" s="6"/>
      <c r="E57" s="6"/>
      <c r="F57" s="6"/>
      <c r="G57" s="6"/>
      <c r="H57" s="6"/>
      <c r="I57" s="6"/>
      <c r="J57" s="6"/>
    </row>
    <row r="58" spans="1:10" ht="12.75">
      <c r="A58" s="8" t="s">
        <v>63</v>
      </c>
      <c r="B58" s="8" t="s">
        <v>6</v>
      </c>
      <c r="C58" s="19">
        <f>C54+(D54/2)</f>
        <v>-4.6351875</v>
      </c>
      <c r="D58" s="6"/>
      <c r="E58" s="6"/>
      <c r="F58" s="6"/>
      <c r="G58" s="6"/>
      <c r="H58" s="6"/>
      <c r="I58" s="6"/>
      <c r="J58" s="6"/>
    </row>
    <row r="59" spans="1:10" ht="12.75">
      <c r="A59" s="8" t="s">
        <v>64</v>
      </c>
      <c r="B59" s="8" t="s">
        <v>7</v>
      </c>
      <c r="C59" s="19">
        <f>C55+(D55/2)</f>
        <v>-6.5374375</v>
      </c>
      <c r="D59" s="6"/>
      <c r="E59" s="6"/>
      <c r="F59" s="6"/>
      <c r="G59" s="6"/>
      <c r="H59" s="6"/>
      <c r="I59" s="6"/>
      <c r="J59" s="6"/>
    </row>
    <row r="60" spans="1:10" ht="12.75">
      <c r="A60" s="8"/>
      <c r="B60" s="6"/>
      <c r="C60" s="6"/>
      <c r="D60" s="6"/>
      <c r="E60" s="6"/>
      <c r="F60" s="6"/>
      <c r="G60" s="6"/>
      <c r="H60" s="6"/>
      <c r="I60" s="6"/>
      <c r="J60" s="6"/>
    </row>
    <row r="62" spans="1:10" ht="12.75">
      <c r="A62" s="21"/>
      <c r="B62" s="4"/>
      <c r="C62" s="7" t="s">
        <v>26</v>
      </c>
      <c r="D62" s="6"/>
      <c r="E62" s="6"/>
      <c r="F62" s="6"/>
      <c r="G62" s="4"/>
      <c r="H62" s="4"/>
      <c r="I62" s="6"/>
      <c r="J62" s="6"/>
    </row>
    <row r="63" spans="1:10" ht="12.75">
      <c r="A63" s="21"/>
      <c r="B63" s="3">
        <f>D65*(-1)</f>
        <v>-0.5</v>
      </c>
      <c r="C63" s="3">
        <f>C66+D66</f>
        <v>3.5</v>
      </c>
      <c r="D63" s="3">
        <f>D66*(-1)</f>
        <v>-0.5</v>
      </c>
      <c r="E63" s="4">
        <f>E67*ABS(B63)</f>
        <v>0.027777777777777776</v>
      </c>
      <c r="F63" s="4"/>
      <c r="G63" s="4"/>
      <c r="H63" s="4">
        <f>H65/90</f>
        <v>0.5</v>
      </c>
      <c r="I63" s="12"/>
      <c r="J63" s="6"/>
    </row>
    <row r="64" spans="1:10" ht="12.75">
      <c r="A64" s="8"/>
      <c r="B64" s="3">
        <f>C65+D65</f>
        <v>3.5</v>
      </c>
      <c r="C64" s="2" t="s">
        <v>0</v>
      </c>
      <c r="D64" s="2" t="s">
        <v>1</v>
      </c>
      <c r="E64" s="2" t="s">
        <v>2</v>
      </c>
      <c r="F64" s="12" t="s">
        <v>28</v>
      </c>
      <c r="G64" s="4"/>
      <c r="H64" s="4">
        <f>IF(E65&lt;=90,E65,H67)</f>
        <v>85</v>
      </c>
      <c r="I64" s="12"/>
      <c r="J64" s="6"/>
    </row>
    <row r="65" spans="1:11" ht="12.75">
      <c r="A65" s="8" t="s">
        <v>65</v>
      </c>
      <c r="B65" s="9" t="s">
        <v>6</v>
      </c>
      <c r="C65" s="22">
        <v>3</v>
      </c>
      <c r="D65" s="22">
        <v>0.5</v>
      </c>
      <c r="E65" s="23">
        <v>175</v>
      </c>
      <c r="F65" s="26">
        <v>6</v>
      </c>
      <c r="G65" s="4">
        <f>IF(SIGN(D66)=-1,C66-H66,C66+H66)</f>
        <v>3.25</v>
      </c>
      <c r="H65" s="4">
        <f>90-D67</f>
        <v>45</v>
      </c>
      <c r="I65" s="2"/>
      <c r="J65" s="1"/>
      <c r="K65" s="37"/>
    </row>
    <row r="66" spans="1:11" ht="12.75">
      <c r="A66" s="8" t="s">
        <v>66</v>
      </c>
      <c r="B66" s="9" t="s">
        <v>7</v>
      </c>
      <c r="C66" s="22">
        <v>3</v>
      </c>
      <c r="D66" s="22">
        <v>0.5</v>
      </c>
      <c r="E66" s="23">
        <v>45</v>
      </c>
      <c r="F66" s="26">
        <v>6</v>
      </c>
      <c r="G66" s="4">
        <f>IF(SIGN(B63)=-1,B64-E63,B64+E63)</f>
        <v>3.4722222222222223</v>
      </c>
      <c r="H66" s="4">
        <f>H63*ABS(D63)</f>
        <v>0.25</v>
      </c>
      <c r="I66" s="1"/>
      <c r="J66" s="1"/>
      <c r="K66" s="37"/>
    </row>
    <row r="67" spans="1:10" ht="12.75">
      <c r="A67" s="8"/>
      <c r="B67" s="4">
        <f>IF(SIGN(D65)=-1,C65-E63,C65+E63)</f>
        <v>3.0277777777777777</v>
      </c>
      <c r="C67" s="4">
        <f>90-H64</f>
        <v>5</v>
      </c>
      <c r="D67" s="4">
        <f>IF(E66&lt;=90,E66,F67)</f>
        <v>45</v>
      </c>
      <c r="E67" s="4">
        <f>C67/90</f>
        <v>0.05555555555555555</v>
      </c>
      <c r="F67" s="5">
        <f>IF(E66&lt;=90,E66+90,E66-90)</f>
        <v>135</v>
      </c>
      <c r="G67" s="4">
        <f>IF(SIGN(D63)=-1,C63-H66,C63+H66)</f>
        <v>3.25</v>
      </c>
      <c r="H67" s="5">
        <f>IF(E65&lt;=90,E65+90,E65-90)</f>
        <v>85</v>
      </c>
      <c r="I67" s="1"/>
      <c r="J67" s="6"/>
    </row>
    <row r="68" spans="1:10" ht="12.75">
      <c r="A68" s="8"/>
      <c r="B68" s="6"/>
      <c r="C68" s="8" t="s">
        <v>32</v>
      </c>
      <c r="D68" s="6" t="s">
        <v>30</v>
      </c>
      <c r="E68" s="6"/>
      <c r="F68" s="8" t="s">
        <v>29</v>
      </c>
      <c r="G68" s="6" t="s">
        <v>30</v>
      </c>
      <c r="H68" s="3">
        <f>IF(E65&gt;H67,G66,B67)</f>
        <v>3.4722222222222223</v>
      </c>
      <c r="I68" s="6"/>
      <c r="J68" s="6"/>
    </row>
    <row r="69" spans="1:10" ht="12.75">
      <c r="A69" s="8"/>
      <c r="B69" s="6"/>
      <c r="C69" s="12" t="s">
        <v>13</v>
      </c>
      <c r="D69" s="12" t="s">
        <v>31</v>
      </c>
      <c r="E69" s="6"/>
      <c r="F69" s="12" t="s">
        <v>13</v>
      </c>
      <c r="G69" s="12" t="s">
        <v>31</v>
      </c>
      <c r="H69" s="3">
        <f>IF(E66&gt;F67,G67,G65)</f>
        <v>3.25</v>
      </c>
      <c r="I69" s="6"/>
      <c r="J69" s="6"/>
    </row>
    <row r="70" spans="1:10" ht="12.75">
      <c r="A70" s="8" t="s">
        <v>67</v>
      </c>
      <c r="B70" s="9" t="s">
        <v>6</v>
      </c>
      <c r="C70" s="19">
        <f>C65-F65</f>
        <v>-3</v>
      </c>
      <c r="D70" s="20">
        <f>E65</f>
        <v>175</v>
      </c>
      <c r="E70" s="9" t="s">
        <v>7</v>
      </c>
      <c r="F70" s="19">
        <f>C66-F66</f>
        <v>-3</v>
      </c>
      <c r="G70" s="20">
        <f>E66</f>
        <v>45</v>
      </c>
      <c r="H70" s="3">
        <f>IF(E65&gt;H67,B67,G66)</f>
        <v>3.0277777777777777</v>
      </c>
      <c r="I70" s="12"/>
      <c r="J70" s="6"/>
    </row>
    <row r="71" spans="1:10" ht="12.75">
      <c r="A71" s="8" t="s">
        <v>68</v>
      </c>
      <c r="B71" s="9" t="s">
        <v>6</v>
      </c>
      <c r="C71" s="19">
        <f>(C65+D65)-F65</f>
        <v>-2.5</v>
      </c>
      <c r="D71" s="20">
        <f>IF(E65&lt;90,E65+90,E65-90)</f>
        <v>85</v>
      </c>
      <c r="E71" s="9" t="s">
        <v>7</v>
      </c>
      <c r="F71" s="19">
        <f>(C66+D66)-F66</f>
        <v>-2.5</v>
      </c>
      <c r="G71" s="20">
        <f>IF(E66&lt;90,E66+90,E66-90)</f>
        <v>135</v>
      </c>
      <c r="H71" s="3">
        <f>IF(E66&gt;F67,G65,G67)</f>
        <v>3.25</v>
      </c>
      <c r="I71" s="6"/>
      <c r="J71" s="6"/>
    </row>
    <row r="72" spans="1:10" ht="12.75">
      <c r="A72" s="8" t="s">
        <v>69</v>
      </c>
      <c r="B72" s="9" t="s">
        <v>6</v>
      </c>
      <c r="C72" s="19">
        <f>H68-F65</f>
        <v>-2.5277777777777777</v>
      </c>
      <c r="D72" s="20">
        <v>90</v>
      </c>
      <c r="E72" s="9" t="s">
        <v>7</v>
      </c>
      <c r="F72" s="19">
        <f>H69-F66</f>
        <v>-2.75</v>
      </c>
      <c r="G72" s="20">
        <v>90</v>
      </c>
      <c r="H72" s="6"/>
      <c r="I72" s="6"/>
      <c r="J72" s="6"/>
    </row>
    <row r="73" spans="1:10" ht="12.75">
      <c r="A73" s="8" t="s">
        <v>70</v>
      </c>
      <c r="B73" s="9" t="s">
        <v>6</v>
      </c>
      <c r="C73" s="19">
        <f>H70-F65</f>
        <v>-2.9722222222222223</v>
      </c>
      <c r="D73" s="20">
        <v>180</v>
      </c>
      <c r="E73" s="9" t="s">
        <v>7</v>
      </c>
      <c r="F73" s="19">
        <f>H71-F66</f>
        <v>-2.75</v>
      </c>
      <c r="G73" s="20">
        <v>180</v>
      </c>
      <c r="H73" s="6"/>
      <c r="I73" s="6"/>
      <c r="J73" s="6"/>
    </row>
    <row r="74" spans="1:10" ht="12.75">
      <c r="A74" s="8"/>
      <c r="B74" s="6"/>
      <c r="C74" s="6"/>
      <c r="D74" s="6"/>
      <c r="E74" s="6"/>
      <c r="F74" s="6"/>
      <c r="G74" s="6"/>
      <c r="H74" s="6"/>
      <c r="I74" s="6"/>
      <c r="J74" s="6"/>
    </row>
    <row r="75" spans="1:10" ht="12.75">
      <c r="A75" s="8"/>
      <c r="B75" s="3">
        <f>D77*(-1)</f>
        <v>-0.5</v>
      </c>
      <c r="C75" s="3">
        <f>C78+D78</f>
        <v>2</v>
      </c>
      <c r="D75" s="3">
        <f>D78*(-1)</f>
        <v>-1</v>
      </c>
      <c r="E75" s="4">
        <f>E79*ABS(B75)</f>
        <v>0.027777777777777776</v>
      </c>
      <c r="F75" s="4"/>
      <c r="G75" s="4"/>
      <c r="H75" s="4">
        <f>H77/90</f>
        <v>0.5</v>
      </c>
      <c r="I75" s="3">
        <f>IF(E77&gt;H79,G78,B79)</f>
        <v>1.4722222222222223</v>
      </c>
      <c r="J75" s="6"/>
    </row>
    <row r="76" spans="1:10" ht="12.75">
      <c r="A76" s="8"/>
      <c r="B76" s="3">
        <f>C77+D77</f>
        <v>1.5</v>
      </c>
      <c r="C76" s="2" t="s">
        <v>0</v>
      </c>
      <c r="D76" s="2" t="s">
        <v>1</v>
      </c>
      <c r="E76" s="2" t="s">
        <v>2</v>
      </c>
      <c r="F76" s="5"/>
      <c r="G76" s="4"/>
      <c r="H76" s="4">
        <f>IF(E77&lt;=90,E77,H79)</f>
        <v>85</v>
      </c>
      <c r="I76" s="3">
        <f>IF(E78&gt;F79,G79,G77)</f>
        <v>1.5</v>
      </c>
      <c r="J76" s="1"/>
    </row>
    <row r="77" spans="1:10" ht="12.75">
      <c r="A77" s="8" t="s">
        <v>71</v>
      </c>
      <c r="B77" s="9" t="s">
        <v>6</v>
      </c>
      <c r="C77" s="22">
        <v>1</v>
      </c>
      <c r="D77" s="22">
        <v>0.5</v>
      </c>
      <c r="E77" s="23">
        <v>175</v>
      </c>
      <c r="F77" s="5"/>
      <c r="G77" s="4">
        <f>IF(SIGN(D78)=-1,C78-H78,C78+H78)</f>
        <v>1.5</v>
      </c>
      <c r="H77" s="4">
        <f>90-D79</f>
        <v>45</v>
      </c>
      <c r="I77" s="3">
        <f>IF(E77&gt;H79,B79,G78)</f>
        <v>1.0277777777777777</v>
      </c>
      <c r="J77" s="1"/>
    </row>
    <row r="78" spans="1:10" ht="12.75">
      <c r="A78" s="8" t="s">
        <v>72</v>
      </c>
      <c r="B78" s="9" t="s">
        <v>7</v>
      </c>
      <c r="C78" s="22">
        <v>1</v>
      </c>
      <c r="D78" s="22">
        <v>1</v>
      </c>
      <c r="E78" s="23">
        <v>135</v>
      </c>
      <c r="F78" s="5"/>
      <c r="G78" s="4">
        <f>IF(SIGN(B75)=-1,B76-E75,B76+E75)</f>
        <v>1.4722222222222223</v>
      </c>
      <c r="H78" s="4">
        <f>H75*ABS(D75)</f>
        <v>0.5</v>
      </c>
      <c r="I78" s="3">
        <f>IF(E78&gt;F79,G77,G79)</f>
        <v>1.5</v>
      </c>
      <c r="J78" s="1"/>
    </row>
    <row r="79" spans="1:10" ht="12.75">
      <c r="A79" s="8"/>
      <c r="B79" s="4">
        <f>IF(SIGN(D77)=-1,C77-E75,C77+E75)</f>
        <v>1.0277777777777777</v>
      </c>
      <c r="C79" s="4">
        <f>90-H76</f>
        <v>5</v>
      </c>
      <c r="D79" s="4">
        <f>IF(E78&lt;=90,E78,F79)</f>
        <v>45</v>
      </c>
      <c r="E79" s="4">
        <f>C79/90</f>
        <v>0.05555555555555555</v>
      </c>
      <c r="F79" s="5">
        <f>IF(E78&lt;=90,E78+90,E78-90)</f>
        <v>45</v>
      </c>
      <c r="G79" s="4">
        <f>IF(SIGN(D75)=-1,C75-H78,C75+H78)</f>
        <v>1.5</v>
      </c>
      <c r="H79" s="5">
        <f>IF(E77&lt;=90,E77+90,E77-90)</f>
        <v>85</v>
      </c>
      <c r="I79" s="4"/>
      <c r="J79" s="6"/>
    </row>
    <row r="80" spans="1:10" ht="12.75">
      <c r="A80" s="8"/>
      <c r="B80" s="6"/>
      <c r="C80" s="6"/>
      <c r="D80" s="8" t="s">
        <v>33</v>
      </c>
      <c r="E80" s="6" t="s">
        <v>34</v>
      </c>
      <c r="F80" s="6"/>
      <c r="G80" s="6"/>
      <c r="H80" s="8" t="s">
        <v>33</v>
      </c>
      <c r="I80" s="6" t="s">
        <v>34</v>
      </c>
      <c r="J80" s="6"/>
    </row>
    <row r="81" spans="1:10" ht="12.75">
      <c r="A81" s="8"/>
      <c r="B81" s="6"/>
      <c r="C81" s="12" t="s">
        <v>13</v>
      </c>
      <c r="D81" s="12" t="s">
        <v>31</v>
      </c>
      <c r="E81" s="6" t="s">
        <v>35</v>
      </c>
      <c r="F81" s="6"/>
      <c r="G81" s="12" t="s">
        <v>13</v>
      </c>
      <c r="H81" s="12" t="s">
        <v>31</v>
      </c>
      <c r="I81" s="6" t="s">
        <v>35</v>
      </c>
      <c r="J81" s="6"/>
    </row>
    <row r="82" spans="1:10" ht="12.75">
      <c r="A82" s="8" t="s">
        <v>73</v>
      </c>
      <c r="B82" s="9" t="s">
        <v>6</v>
      </c>
      <c r="C82" s="26">
        <v>-4</v>
      </c>
      <c r="D82" s="12">
        <f>E77</f>
        <v>175</v>
      </c>
      <c r="E82" s="19">
        <f>C77-C82</f>
        <v>5</v>
      </c>
      <c r="F82" s="9" t="s">
        <v>7</v>
      </c>
      <c r="G82" s="26">
        <v>-4</v>
      </c>
      <c r="H82" s="12">
        <f>E78</f>
        <v>135</v>
      </c>
      <c r="I82" s="19">
        <f>C78-G82</f>
        <v>5</v>
      </c>
      <c r="J82" s="6"/>
    </row>
    <row r="83" spans="1:10" ht="12.75">
      <c r="A83" s="8" t="s">
        <v>74</v>
      </c>
      <c r="B83" s="9" t="s">
        <v>6</v>
      </c>
      <c r="C83" s="26">
        <v>-3</v>
      </c>
      <c r="D83" s="12">
        <f>IF(E77&lt;90,E77+90,E77-90)</f>
        <v>85</v>
      </c>
      <c r="E83" s="19">
        <f>(C77+D77)-C83</f>
        <v>4.5</v>
      </c>
      <c r="F83" s="9" t="s">
        <v>7</v>
      </c>
      <c r="G83" s="26">
        <v>-4</v>
      </c>
      <c r="H83" s="12">
        <f>IF(E78&lt;90,E78+90,E78-90)</f>
        <v>45</v>
      </c>
      <c r="I83" s="19">
        <f>(C78+D78)-G83</f>
        <v>6</v>
      </c>
      <c r="J83" s="6"/>
    </row>
    <row r="84" spans="1:10" ht="12.75">
      <c r="A84" s="8" t="s">
        <v>75</v>
      </c>
      <c r="B84" s="9" t="s">
        <v>6</v>
      </c>
      <c r="C84" s="26">
        <v>-2.5</v>
      </c>
      <c r="D84" s="12">
        <v>90</v>
      </c>
      <c r="E84" s="19">
        <f>I75-C84</f>
        <v>3.9722222222222223</v>
      </c>
      <c r="F84" s="9" t="s">
        <v>7</v>
      </c>
      <c r="G84" s="26">
        <v>-2.75</v>
      </c>
      <c r="H84" s="12">
        <v>90</v>
      </c>
      <c r="I84" s="19">
        <f>I76-G84</f>
        <v>4.25</v>
      </c>
      <c r="J84" s="6"/>
    </row>
    <row r="85" spans="1:10" ht="12.75">
      <c r="A85" s="8" t="s">
        <v>76</v>
      </c>
      <c r="B85" s="9" t="s">
        <v>6</v>
      </c>
      <c r="C85" s="26">
        <v>-3</v>
      </c>
      <c r="D85" s="12">
        <v>180</v>
      </c>
      <c r="E85" s="17">
        <f>I77-C85</f>
        <v>4.027777777777778</v>
      </c>
      <c r="F85" s="9" t="s">
        <v>7</v>
      </c>
      <c r="G85" s="26">
        <v>-2.75</v>
      </c>
      <c r="H85" s="12">
        <v>180</v>
      </c>
      <c r="I85" s="19">
        <f>I78-G85</f>
        <v>4.25</v>
      </c>
      <c r="J85" s="6"/>
    </row>
    <row r="86" spans="1:10" ht="12.75">
      <c r="A86" s="37"/>
      <c r="B86" s="37"/>
      <c r="C86" s="37"/>
      <c r="D86" s="37"/>
      <c r="E86" s="37"/>
      <c r="F86" s="37"/>
      <c r="G86" s="37"/>
      <c r="H86" s="37"/>
      <c r="I86" s="37"/>
      <c r="J86" s="37"/>
    </row>
    <row r="87" spans="1:10" ht="12.75">
      <c r="A87" s="37"/>
      <c r="B87" s="37" t="s">
        <v>107</v>
      </c>
      <c r="C87" s="37"/>
      <c r="E87" s="38" t="s">
        <v>108</v>
      </c>
      <c r="F87" s="37" t="s">
        <v>110</v>
      </c>
      <c r="G87" s="37"/>
      <c r="H87" s="37"/>
      <c r="I87" s="37"/>
      <c r="J87" s="37"/>
    </row>
    <row r="88" spans="1:10" ht="12.75">
      <c r="A88" s="37"/>
      <c r="B88" s="37"/>
      <c r="C88" s="37"/>
      <c r="E88" s="38" t="s">
        <v>109</v>
      </c>
      <c r="F88" s="37" t="s">
        <v>111</v>
      </c>
      <c r="G88" s="37"/>
      <c r="H88" s="37"/>
      <c r="I88" s="37"/>
      <c r="J88" s="37"/>
    </row>
    <row r="89" spans="1:10" ht="12.75">
      <c r="A89" s="37"/>
      <c r="B89" s="37"/>
      <c r="C89" s="37"/>
      <c r="D89" s="37"/>
      <c r="E89" s="37"/>
      <c r="F89" s="37"/>
      <c r="G89" s="37"/>
      <c r="H89" s="37"/>
      <c r="I89" s="37"/>
      <c r="J89" s="37"/>
    </row>
    <row r="91" spans="1:10" ht="12.75">
      <c r="A91" s="8"/>
      <c r="B91" s="6"/>
      <c r="C91" s="7" t="s">
        <v>27</v>
      </c>
      <c r="D91" s="6"/>
      <c r="E91" s="6"/>
      <c r="F91" s="6"/>
      <c r="G91" s="6"/>
      <c r="H91" s="6"/>
      <c r="I91" s="6"/>
      <c r="J91" s="6"/>
    </row>
    <row r="92" spans="1:10" ht="12.75">
      <c r="A92" s="8"/>
      <c r="B92" s="6"/>
      <c r="C92" s="6"/>
      <c r="D92" s="6"/>
      <c r="E92" s="6"/>
      <c r="F92" s="6"/>
      <c r="G92" s="6"/>
      <c r="H92" s="6"/>
      <c r="I92" s="6"/>
      <c r="J92" s="6"/>
    </row>
    <row r="93" spans="1:10" ht="12.75">
      <c r="A93" s="8"/>
      <c r="B93" s="6"/>
      <c r="C93" s="2" t="s">
        <v>0</v>
      </c>
      <c r="D93" s="2" t="s">
        <v>1</v>
      </c>
      <c r="E93" s="2" t="s">
        <v>2</v>
      </c>
      <c r="F93" s="6"/>
      <c r="G93" s="6"/>
      <c r="H93" s="6"/>
      <c r="I93" s="6"/>
      <c r="J93" s="6"/>
    </row>
    <row r="94" spans="1:10" ht="12.75">
      <c r="A94" s="8" t="s">
        <v>77</v>
      </c>
      <c r="B94" s="9" t="s">
        <v>6</v>
      </c>
      <c r="C94" s="22">
        <v>1.5</v>
      </c>
      <c r="D94" s="22">
        <v>0.5</v>
      </c>
      <c r="E94" s="23">
        <v>175</v>
      </c>
      <c r="F94" s="6"/>
      <c r="G94" s="6"/>
      <c r="H94" s="6"/>
      <c r="I94" s="6"/>
      <c r="J94" s="6"/>
    </row>
    <row r="95" spans="1:10" ht="12.75">
      <c r="A95" s="8" t="s">
        <v>78</v>
      </c>
      <c r="B95" s="9" t="s">
        <v>7</v>
      </c>
      <c r="C95" s="22">
        <v>2</v>
      </c>
      <c r="D95" s="22">
        <v>-1</v>
      </c>
      <c r="E95" s="23">
        <v>135</v>
      </c>
      <c r="F95" s="6"/>
      <c r="G95" s="6"/>
      <c r="H95" s="6"/>
      <c r="I95" s="6"/>
      <c r="J95" s="6"/>
    </row>
    <row r="96" spans="1:10" ht="12.75">
      <c r="A96" s="8" t="s">
        <v>79</v>
      </c>
      <c r="B96" s="6"/>
      <c r="C96" s="6"/>
      <c r="D96" s="12" t="s">
        <v>36</v>
      </c>
      <c r="E96" s="6"/>
      <c r="F96" s="27">
        <v>2</v>
      </c>
      <c r="G96" s="6"/>
      <c r="H96" s="6"/>
      <c r="I96" s="6"/>
      <c r="J96" s="6"/>
    </row>
    <row r="97" spans="1:10" ht="12.75">
      <c r="A97" s="8"/>
      <c r="B97" s="6"/>
      <c r="C97" s="6"/>
      <c r="D97" s="6"/>
      <c r="E97" s="6"/>
      <c r="F97" s="6"/>
      <c r="G97" s="6"/>
      <c r="H97" s="6"/>
      <c r="I97" s="6"/>
      <c r="J97" s="6"/>
    </row>
    <row r="98" spans="1:10" ht="12.75">
      <c r="A98" s="8" t="s">
        <v>80</v>
      </c>
      <c r="B98" s="6"/>
      <c r="C98" s="11" t="s">
        <v>37</v>
      </c>
      <c r="D98" s="6"/>
      <c r="E98" s="26">
        <v>60</v>
      </c>
      <c r="F98" s="36" t="s">
        <v>105</v>
      </c>
      <c r="G98" s="19">
        <f>(1/(E98/100))-(2.5-F96)</f>
        <v>1.1666666666666667</v>
      </c>
      <c r="H98" s="6"/>
      <c r="I98" s="6"/>
      <c r="J98" s="6"/>
    </row>
    <row r="99" spans="1:10" ht="12.75">
      <c r="A99" s="8"/>
      <c r="B99" s="6"/>
      <c r="C99" s="6" t="s">
        <v>40</v>
      </c>
      <c r="D99" s="6"/>
      <c r="E99" s="6"/>
      <c r="F99" s="6"/>
      <c r="G99" s="6"/>
      <c r="H99" s="6"/>
      <c r="I99" s="6"/>
      <c r="J99" s="6"/>
    </row>
    <row r="100" spans="1:10" ht="12.75">
      <c r="A100" s="8"/>
      <c r="B100" s="6"/>
      <c r="C100" s="2" t="s">
        <v>0</v>
      </c>
      <c r="D100" s="2" t="s">
        <v>1</v>
      </c>
      <c r="E100" s="2" t="s">
        <v>2</v>
      </c>
      <c r="F100" s="6"/>
      <c r="G100" s="6"/>
      <c r="H100" s="6"/>
      <c r="I100" s="6"/>
      <c r="J100" s="6"/>
    </row>
    <row r="101" spans="1:10" ht="12.75">
      <c r="A101" s="8" t="s">
        <v>81</v>
      </c>
      <c r="B101" s="9" t="s">
        <v>6</v>
      </c>
      <c r="C101" s="19">
        <f>C94+G98</f>
        <v>2.666666666666667</v>
      </c>
      <c r="D101" s="19">
        <f>D94</f>
        <v>0.5</v>
      </c>
      <c r="E101" s="20">
        <f>E94</f>
        <v>175</v>
      </c>
      <c r="F101" s="6"/>
      <c r="G101" s="6"/>
      <c r="H101" s="6"/>
      <c r="I101" s="6"/>
      <c r="J101" s="6"/>
    </row>
    <row r="102" spans="1:10" ht="12.75">
      <c r="A102" s="8" t="s">
        <v>82</v>
      </c>
      <c r="B102" s="9" t="s">
        <v>7</v>
      </c>
      <c r="C102" s="19">
        <f>C95+G98</f>
        <v>3.166666666666667</v>
      </c>
      <c r="D102" s="19">
        <f>D95</f>
        <v>-1</v>
      </c>
      <c r="E102" s="20">
        <f>E95</f>
        <v>135</v>
      </c>
      <c r="F102" s="6"/>
      <c r="G102" s="6"/>
      <c r="H102" s="6"/>
      <c r="I102" s="6"/>
      <c r="J102" s="6"/>
    </row>
    <row r="103" spans="1:10" ht="12.75">
      <c r="A103" s="8" t="s">
        <v>83</v>
      </c>
      <c r="B103" s="6"/>
      <c r="C103" s="6" t="str">
        <f>"Rx for intermediate/near bifocals with upper seg focusing at "&amp;E98&amp;" cm and the lower seg at 40 cm."</f>
        <v>Rx for intermediate/near bifocals with upper seg focusing at 60 cm and the lower seg at 40 cm.</v>
      </c>
      <c r="D103" s="6"/>
      <c r="E103" s="6"/>
      <c r="F103" s="6"/>
      <c r="G103" s="6"/>
      <c r="H103" s="6"/>
      <c r="I103" s="6"/>
      <c r="J103" s="6"/>
    </row>
    <row r="104" spans="1:10" ht="12.75">
      <c r="A104" s="8"/>
      <c r="B104" s="6"/>
      <c r="C104" s="6" t="s">
        <v>38</v>
      </c>
      <c r="D104" s="6"/>
      <c r="E104" s="6"/>
      <c r="F104" s="6"/>
      <c r="G104" s="6"/>
      <c r="H104" s="6"/>
      <c r="I104" s="6"/>
      <c r="J104" s="6"/>
    </row>
    <row r="105" spans="1:10" ht="12.75">
      <c r="A105" s="8"/>
      <c r="B105" s="6"/>
      <c r="C105" s="2" t="s">
        <v>0</v>
      </c>
      <c r="D105" s="2" t="s">
        <v>1</v>
      </c>
      <c r="E105" s="2" t="s">
        <v>2</v>
      </c>
      <c r="F105" s="12" t="s">
        <v>39</v>
      </c>
      <c r="G105" s="6"/>
      <c r="H105" s="6"/>
      <c r="I105" s="6"/>
      <c r="J105" s="6"/>
    </row>
    <row r="106" spans="1:10" ht="12.75">
      <c r="A106" s="8" t="s">
        <v>84</v>
      </c>
      <c r="B106" s="9" t="s">
        <v>6</v>
      </c>
      <c r="C106" s="19">
        <f>C94+G98</f>
        <v>2.666666666666667</v>
      </c>
      <c r="D106" s="19">
        <f>D94</f>
        <v>0.5</v>
      </c>
      <c r="E106" s="20">
        <f>E94</f>
        <v>175</v>
      </c>
      <c r="F106" s="19">
        <f>F96-G98</f>
        <v>0.8333333333333333</v>
      </c>
      <c r="G106" s="6"/>
      <c r="H106" s="6"/>
      <c r="I106" s="6"/>
      <c r="J106" s="6"/>
    </row>
    <row r="107" spans="1:10" ht="12.75">
      <c r="A107" s="8" t="s">
        <v>85</v>
      </c>
      <c r="B107" s="9" t="s">
        <v>7</v>
      </c>
      <c r="C107" s="19">
        <f>C95+G98</f>
        <v>3.166666666666667</v>
      </c>
      <c r="D107" s="19">
        <f>D95</f>
        <v>-1</v>
      </c>
      <c r="E107" s="20">
        <f>E95</f>
        <v>135</v>
      </c>
      <c r="F107" s="19">
        <f>F96-G98</f>
        <v>0.8333333333333333</v>
      </c>
      <c r="G107" s="6"/>
      <c r="H107" s="6"/>
      <c r="I107" s="6"/>
      <c r="J107" s="6"/>
    </row>
    <row r="108" spans="1:10" ht="12.75">
      <c r="A108" s="8"/>
      <c r="B108" s="6"/>
      <c r="C108" s="6"/>
      <c r="D108" s="6"/>
      <c r="E108" s="6"/>
      <c r="F108" s="6"/>
      <c r="G108" s="5">
        <f>(E109*2.54)/100</f>
        <v>0.254</v>
      </c>
      <c r="H108" s="6"/>
      <c r="I108" s="6"/>
      <c r="J108" s="6"/>
    </row>
    <row r="109" spans="1:10" ht="12.75">
      <c r="A109" s="8" t="s">
        <v>86</v>
      </c>
      <c r="B109" s="6"/>
      <c r="C109" s="6" t="s">
        <v>37</v>
      </c>
      <c r="D109" s="6"/>
      <c r="E109" s="26">
        <v>10</v>
      </c>
      <c r="F109" s="35" t="s">
        <v>106</v>
      </c>
      <c r="G109" s="19">
        <f>(1/G108)-(2.5-F96)</f>
        <v>3.437007874015748</v>
      </c>
      <c r="H109" s="6"/>
      <c r="I109" s="6"/>
      <c r="J109" s="6"/>
    </row>
    <row r="110" spans="1:10" ht="12.75">
      <c r="A110" s="8"/>
      <c r="B110" s="6"/>
      <c r="C110" s="6" t="s">
        <v>40</v>
      </c>
      <c r="D110" s="6"/>
      <c r="E110" s="6"/>
      <c r="F110" s="6"/>
      <c r="G110" s="6"/>
      <c r="H110" s="6"/>
      <c r="I110" s="6"/>
      <c r="J110" s="6"/>
    </row>
    <row r="111" spans="1:10" ht="12.75">
      <c r="A111" s="8"/>
      <c r="B111" s="6"/>
      <c r="C111" s="2" t="s">
        <v>0</v>
      </c>
      <c r="D111" s="2" t="s">
        <v>1</v>
      </c>
      <c r="E111" s="2" t="s">
        <v>2</v>
      </c>
      <c r="F111" s="12"/>
      <c r="G111" s="6"/>
      <c r="H111" s="6"/>
      <c r="I111" s="6"/>
      <c r="J111" s="6"/>
    </row>
    <row r="112" spans="1:10" ht="12.75">
      <c r="A112" s="8" t="s">
        <v>87</v>
      </c>
      <c r="B112" s="9" t="s">
        <v>6</v>
      </c>
      <c r="C112" s="19">
        <f>C94+G109</f>
        <v>4.937007874015748</v>
      </c>
      <c r="D112" s="19">
        <f>D94</f>
        <v>0.5</v>
      </c>
      <c r="E112" s="20">
        <f>E94</f>
        <v>175</v>
      </c>
      <c r="F112" s="6"/>
      <c r="G112" s="6"/>
      <c r="H112" s="6"/>
      <c r="I112" s="6"/>
      <c r="J112" s="6"/>
    </row>
    <row r="113" spans="1:10" ht="12.75">
      <c r="A113" s="8" t="s">
        <v>88</v>
      </c>
      <c r="B113" s="9" t="s">
        <v>7</v>
      </c>
      <c r="C113" s="19">
        <f>C95+G109</f>
        <v>5.437007874015748</v>
      </c>
      <c r="D113" s="19">
        <f>D95</f>
        <v>-1</v>
      </c>
      <c r="E113" s="20">
        <f>E95</f>
        <v>135</v>
      </c>
      <c r="F113" s="6"/>
      <c r="G113" s="6"/>
      <c r="H113" s="6"/>
      <c r="I113" s="6"/>
      <c r="J113" s="6"/>
    </row>
    <row r="114" spans="1:10" ht="12.75">
      <c r="A114" s="8" t="s">
        <v>89</v>
      </c>
      <c r="B114" s="6"/>
      <c r="C114" s="6" t="str">
        <f>"Rx for intermediate/near bifocals with upper seg focusing at "&amp;E109&amp;" in. and the lower seg at 16 in."</f>
        <v>Rx for intermediate/near bifocals with upper seg focusing at 10 in. and the lower seg at 16 in.</v>
      </c>
      <c r="D114" s="6"/>
      <c r="E114" s="6"/>
      <c r="F114" s="6"/>
      <c r="G114" s="6"/>
      <c r="H114" s="6"/>
      <c r="I114" s="6"/>
      <c r="J114" s="6"/>
    </row>
    <row r="115" spans="1:10" ht="12.75">
      <c r="A115" s="8"/>
      <c r="B115" s="6"/>
      <c r="C115" s="2" t="s">
        <v>0</v>
      </c>
      <c r="D115" s="2" t="s">
        <v>1</v>
      </c>
      <c r="E115" s="2" t="s">
        <v>2</v>
      </c>
      <c r="F115" s="12" t="s">
        <v>39</v>
      </c>
      <c r="G115" s="6"/>
      <c r="H115" s="6"/>
      <c r="I115" s="6"/>
      <c r="J115" s="6"/>
    </row>
    <row r="116" spans="1:10" ht="12.75">
      <c r="A116" s="8" t="s">
        <v>90</v>
      </c>
      <c r="B116" s="9" t="s">
        <v>6</v>
      </c>
      <c r="C116" s="19">
        <f>C94+G109</f>
        <v>4.937007874015748</v>
      </c>
      <c r="D116" s="19">
        <f>D94</f>
        <v>0.5</v>
      </c>
      <c r="E116" s="20">
        <f>E94</f>
        <v>175</v>
      </c>
      <c r="F116" s="19">
        <f>F96-G109</f>
        <v>-1.4370078740157481</v>
      </c>
      <c r="G116" s="6"/>
      <c r="H116" s="6"/>
      <c r="I116" s="6"/>
      <c r="J116" s="6"/>
    </row>
    <row r="117" spans="1:10" ht="12.75">
      <c r="A117" s="8" t="s">
        <v>91</v>
      </c>
      <c r="B117" s="9" t="s">
        <v>7</v>
      </c>
      <c r="C117" s="19">
        <f>C95+G109</f>
        <v>5.437007874015748</v>
      </c>
      <c r="D117" s="19">
        <f>D95</f>
        <v>-1</v>
      </c>
      <c r="E117" s="20">
        <f>E95</f>
        <v>135</v>
      </c>
      <c r="F117" s="19">
        <f>F96-G109</f>
        <v>-1.4370078740157481</v>
      </c>
      <c r="G117" s="6"/>
      <c r="H117" s="6"/>
      <c r="I117" s="6"/>
      <c r="J117" s="6"/>
    </row>
    <row r="120" spans="1:10" ht="12.75">
      <c r="A120" s="8"/>
      <c r="B120" s="6"/>
      <c r="C120" s="7" t="s">
        <v>46</v>
      </c>
      <c r="D120" s="6"/>
      <c r="E120" s="6"/>
      <c r="F120" s="6"/>
      <c r="G120" s="6"/>
      <c r="H120" s="6"/>
      <c r="I120" s="6"/>
      <c r="J120" s="6"/>
    </row>
    <row r="121" spans="1:10" ht="12.75">
      <c r="A121" s="8"/>
      <c r="B121" s="6"/>
      <c r="C121" s="6"/>
      <c r="D121" s="6"/>
      <c r="E121" s="6"/>
      <c r="F121" s="6"/>
      <c r="G121" s="6"/>
      <c r="H121" s="6"/>
      <c r="I121" s="6"/>
      <c r="J121" s="6"/>
    </row>
    <row r="122" spans="1:10" ht="12.75">
      <c r="A122" s="8"/>
      <c r="B122" s="6"/>
      <c r="C122" s="6"/>
      <c r="D122" s="6"/>
      <c r="E122" s="6"/>
      <c r="F122" s="4">
        <f>(E123*2.54)/100</f>
        <v>0.3048</v>
      </c>
      <c r="G122" s="6"/>
      <c r="H122" s="6"/>
      <c r="I122" s="6"/>
      <c r="J122" s="6"/>
    </row>
    <row r="123" spans="1:10" ht="12.75">
      <c r="A123" s="8" t="s">
        <v>92</v>
      </c>
      <c r="B123" s="6"/>
      <c r="C123" s="11" t="s">
        <v>41</v>
      </c>
      <c r="D123" s="6"/>
      <c r="E123" s="28">
        <v>12</v>
      </c>
      <c r="F123" s="8" t="s">
        <v>42</v>
      </c>
      <c r="G123" s="19">
        <f>1/F122</f>
        <v>3.280839895013123</v>
      </c>
      <c r="H123" s="6"/>
      <c r="I123" s="6"/>
      <c r="J123" s="6"/>
    </row>
    <row r="124" spans="1:10" ht="12.75">
      <c r="A124" s="8" t="s">
        <v>93</v>
      </c>
      <c r="B124" s="6"/>
      <c r="C124" s="6" t="s">
        <v>43</v>
      </c>
      <c r="D124" s="6"/>
      <c r="E124" s="28">
        <v>20</v>
      </c>
      <c r="F124" s="8" t="s">
        <v>42</v>
      </c>
      <c r="G124" s="19">
        <f>1/(E124/100)</f>
        <v>5</v>
      </c>
      <c r="H124" s="6"/>
      <c r="I124" s="6"/>
      <c r="J124" s="6"/>
    </row>
    <row r="126" spans="1:10" ht="12.75">
      <c r="A126" s="8" t="s">
        <v>94</v>
      </c>
      <c r="B126" s="6"/>
      <c r="C126" s="6" t="s">
        <v>42</v>
      </c>
      <c r="D126" s="25">
        <v>5</v>
      </c>
      <c r="F126" s="8" t="s">
        <v>44</v>
      </c>
      <c r="G126" s="19">
        <f>(1/(D126/100))/2.54</f>
        <v>7.874015748031496</v>
      </c>
      <c r="H126" s="6"/>
      <c r="I126" s="6"/>
      <c r="J126" s="6"/>
    </row>
    <row r="127" spans="1:10" ht="12.75">
      <c r="A127" s="8" t="s">
        <v>95</v>
      </c>
      <c r="B127" s="6"/>
      <c r="C127" s="6" t="s">
        <v>42</v>
      </c>
      <c r="D127" s="25">
        <v>5</v>
      </c>
      <c r="F127" s="8" t="s">
        <v>45</v>
      </c>
      <c r="G127" s="20">
        <f>(1/D127)*100</f>
        <v>20</v>
      </c>
      <c r="H127" s="6"/>
      <c r="I127" s="6"/>
      <c r="J127" s="6"/>
    </row>
  </sheetData>
  <sheetProtection password="DCCB" sheet="1" objects="1" scenarios="1"/>
  <dataValidations count="4">
    <dataValidation type="decimal" allowBlank="1" showErrorMessage="1" error="Enter an add value between 0 and +2.50" sqref="F96">
      <formula1>0</formula1>
      <formula2>2.5</formula2>
    </dataValidation>
    <dataValidation type="whole" allowBlank="1" showInputMessage="1" showErrorMessage="1" error="Enter a number between 1 and 180. For zero, enter 180." sqref="E78 E19 E50 E51 E66 E77">
      <formula1>1</formula1>
      <formula2>180</formula2>
    </dataValidation>
    <dataValidation type="whole" allowBlank="1" showInputMessage="1" showErrorMessage="1" error="Enter a number between 1 and 180.  For zero, enter 180." sqref="E20 E65">
      <formula1>1</formula1>
      <formula2>180</formula2>
    </dataValidation>
    <dataValidation allowBlank="1" showInputMessage="1" showErrorMessage="1" error="Enter a number between 1 and 180. For zero, enter 180." sqref="E94:E95"/>
  </dataValidations>
  <printOptions/>
  <pageMargins left="0.75" right="0.75" top="1" bottom="1" header="0.5" footer="0.5"/>
  <pageSetup horizontalDpi="314" verticalDpi="314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Eye Foundation of Kansas City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Gary Gallimore</dc:creator>
  <cp:keywords/>
  <dc:description/>
  <cp:lastModifiedBy>Fanie Kriel</cp:lastModifiedBy>
  <dcterms:created xsi:type="dcterms:W3CDTF">2003-01-08T14:12:52Z</dcterms:created>
  <dcterms:modified xsi:type="dcterms:W3CDTF">2008-02-13T06:01:40Z</dcterms:modified>
  <cp:category/>
  <cp:version/>
  <cp:contentType/>
  <cp:contentStatus/>
</cp:coreProperties>
</file>